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13_ncr:1_{F929B20D-BC3C-4BB9-9132-2D1E999764D8}" xr6:coauthVersionLast="40" xr6:coauthVersionMax="40" xr10:uidLastSave="{00000000-0000-0000-0000-000000000000}"/>
  <bookViews>
    <workbookView xWindow="0" yWindow="0" windowWidth="19200" windowHeight="6850" xr2:uid="{F8760598-047B-4A9C-A3D1-08FFB1E1C41E}"/>
  </bookViews>
  <sheets>
    <sheet name="sales price €30" sheetId="1" r:id="rId1"/>
    <sheet name="profit" sheetId="2" r:id="rId2"/>
    <sheet name="sales price €20" sheetId="3" r:id="rId3"/>
    <sheet name="profit 2" sheetId="4" r:id="rId4"/>
  </sheets>
  <definedNames>
    <definedName name="solver_adj" localSheetId="2" hidden="1">'sales price €20'!$D$24</definedName>
    <definedName name="solver_adj" localSheetId="0" hidden="1">'sales price €30'!$D$24</definedName>
    <definedName name="solver_cvg" localSheetId="2" hidden="1">0.0001</definedName>
    <definedName name="solver_cvg" localSheetId="0" hidden="1">0.0001</definedName>
    <definedName name="solver_drv" localSheetId="2" hidden="1">1</definedName>
    <definedName name="solver_drv" localSheetId="0" hidden="1">2</definedName>
    <definedName name="solver_eng" localSheetId="2" hidden="1">2</definedName>
    <definedName name="solver_eng" localSheetId="0" hidden="1">2</definedName>
    <definedName name="solver_est" localSheetId="2" hidden="1">1</definedName>
    <definedName name="solver_est" localSheetId="0" hidden="1">1</definedName>
    <definedName name="solver_itr" localSheetId="2" hidden="1">2147483647</definedName>
    <definedName name="solver_itr" localSheetId="0" hidden="1">2147483647</definedName>
    <definedName name="solver_lhs1" localSheetId="2" hidden="1">'sales price €20'!$D$24</definedName>
    <definedName name="solver_lhs1" localSheetId="0" hidden="1">'sales price €30'!$D$24</definedName>
    <definedName name="solver_mip" localSheetId="2" hidden="1">2147483647</definedName>
    <definedName name="solver_mip" localSheetId="0" hidden="1">2147483647</definedName>
    <definedName name="solver_mni" localSheetId="2" hidden="1">30</definedName>
    <definedName name="solver_mni" localSheetId="0" hidden="1">30</definedName>
    <definedName name="solver_mrt" localSheetId="2" hidden="1">0.075</definedName>
    <definedName name="solver_mrt" localSheetId="0" hidden="1">0.075</definedName>
    <definedName name="solver_msl" localSheetId="2" hidden="1">2</definedName>
    <definedName name="solver_msl" localSheetId="0" hidden="1">2</definedName>
    <definedName name="solver_neg" localSheetId="2" hidden="1">1</definedName>
    <definedName name="solver_neg" localSheetId="0" hidden="1">1</definedName>
    <definedName name="solver_nod" localSheetId="2" hidden="1">2147483647</definedName>
    <definedName name="solver_nod" localSheetId="0" hidden="1">2147483647</definedName>
    <definedName name="solver_num" localSheetId="2" hidden="1">1</definedName>
    <definedName name="solver_num" localSheetId="0" hidden="1">1</definedName>
    <definedName name="solver_nwt" localSheetId="2" hidden="1">1</definedName>
    <definedName name="solver_nwt" localSheetId="0" hidden="1">1</definedName>
    <definedName name="solver_opt" localSheetId="2" hidden="1">'sales price €20'!$B$26</definedName>
    <definedName name="solver_opt" localSheetId="0" hidden="1">'sales price €30'!$B$26</definedName>
    <definedName name="solver_pre" localSheetId="2" hidden="1">0.000001</definedName>
    <definedName name="solver_pre" localSheetId="0" hidden="1">0.000001</definedName>
    <definedName name="solver_rbv" localSheetId="2" hidden="1">1</definedName>
    <definedName name="solver_rbv" localSheetId="0" hidden="1">2</definedName>
    <definedName name="solver_rel1" localSheetId="2" hidden="1">3</definedName>
    <definedName name="solver_rel1" localSheetId="0" hidden="1">3</definedName>
    <definedName name="solver_rhs1" localSheetId="2" hidden="1">0</definedName>
    <definedName name="solver_rhs1" localSheetId="0" hidden="1">1</definedName>
    <definedName name="solver_rlx" localSheetId="2" hidden="1">2</definedName>
    <definedName name="solver_rlx" localSheetId="0" hidden="1">2</definedName>
    <definedName name="solver_rsd" localSheetId="2" hidden="1">0</definedName>
    <definedName name="solver_rsd" localSheetId="0" hidden="1">0</definedName>
    <definedName name="solver_scl" localSheetId="2" hidden="1">1</definedName>
    <definedName name="solver_scl" localSheetId="0" hidden="1">2</definedName>
    <definedName name="solver_sho" localSheetId="2" hidden="1">2</definedName>
    <definedName name="solver_sho" localSheetId="0" hidden="1">2</definedName>
    <definedName name="solver_ssz" localSheetId="2" hidden="1">100</definedName>
    <definedName name="solver_ssz" localSheetId="0" hidden="1">100</definedName>
    <definedName name="solver_tim" localSheetId="2" hidden="1">2147483647</definedName>
    <definedName name="solver_tim" localSheetId="0" hidden="1">2147483647</definedName>
    <definedName name="solver_tol" localSheetId="2" hidden="1">0.01</definedName>
    <definedName name="solver_tol" localSheetId="0" hidden="1">0.01</definedName>
    <definedName name="solver_typ" localSheetId="2" hidden="1">3</definedName>
    <definedName name="solver_typ" localSheetId="0" hidden="1">3</definedName>
    <definedName name="solver_val" localSheetId="2" hidden="1">0</definedName>
    <definedName name="solver_val" localSheetId="0" hidden="1">0</definedName>
    <definedName name="solver_ver" localSheetId="2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C3" i="4"/>
  <c r="C4" i="4"/>
  <c r="C5" i="4"/>
  <c r="C6" i="4"/>
  <c r="C7" i="4"/>
  <c r="C8" i="4"/>
  <c r="C9" i="4"/>
  <c r="C2" i="4"/>
  <c r="B7" i="4"/>
  <c r="B8" i="4"/>
  <c r="B21" i="1"/>
  <c r="B2" i="2" s="1"/>
  <c r="B24" i="1"/>
  <c r="B25" i="1"/>
  <c r="C11" i="1"/>
  <c r="B25" i="3"/>
  <c r="B4" i="4" l="1"/>
  <c r="B3" i="4"/>
  <c r="B6" i="4"/>
  <c r="B2" i="4"/>
  <c r="B9" i="4"/>
  <c r="B5" i="4"/>
  <c r="B26" i="1"/>
  <c r="B21" i="3" l="1"/>
  <c r="B24" i="3" s="1"/>
  <c r="C10" i="3"/>
  <c r="B9" i="3"/>
  <c r="B26" i="3" l="1"/>
  <c r="C6" i="3" l="1"/>
  <c r="C8" i="3"/>
  <c r="D8" i="3" s="1"/>
  <c r="G8" i="3"/>
  <c r="G10" i="3" s="1"/>
  <c r="B8" i="3"/>
  <c r="D7" i="3"/>
  <c r="B7" i="3"/>
  <c r="D6" i="3"/>
  <c r="B6" i="3"/>
  <c r="G5" i="3"/>
  <c r="D5" i="3"/>
  <c r="B5" i="3"/>
  <c r="G4" i="3"/>
  <c r="C4" i="3" s="1"/>
  <c r="B4" i="3" l="1"/>
  <c r="D4" i="3"/>
  <c r="B20" i="3"/>
  <c r="C3" i="3"/>
  <c r="C3" i="2"/>
  <c r="C4" i="2"/>
  <c r="C5" i="2"/>
  <c r="C6" i="2"/>
  <c r="C7" i="2"/>
  <c r="C8" i="2"/>
  <c r="C9" i="2"/>
  <c r="C2" i="2"/>
  <c r="B3" i="2"/>
  <c r="B4" i="2"/>
  <c r="B5" i="2"/>
  <c r="B6" i="2"/>
  <c r="B7" i="2"/>
  <c r="B8" i="2"/>
  <c r="B9" i="2"/>
  <c r="B20" i="1"/>
  <c r="C8" i="1"/>
  <c r="B8" i="1"/>
  <c r="D8" i="1"/>
  <c r="B3" i="3" l="1"/>
  <c r="D3" i="3"/>
  <c r="D5" i="1"/>
  <c r="D6" i="1"/>
  <c r="D7" i="1"/>
  <c r="B5" i="1"/>
  <c r="B7" i="1"/>
  <c r="C6" i="1"/>
  <c r="B6" i="1" s="1"/>
  <c r="C17" i="3" l="1"/>
  <c r="B10" i="3"/>
  <c r="B17" i="3" s="1"/>
  <c r="D10" i="3"/>
  <c r="D17" i="3" s="1"/>
  <c r="G5" i="1"/>
  <c r="G10" i="1" l="1"/>
  <c r="C3" i="1" s="1"/>
  <c r="G8" i="1"/>
  <c r="G4" i="1"/>
  <c r="C4" i="1" s="1"/>
  <c r="D4" i="1" l="1"/>
  <c r="B4" i="1"/>
  <c r="D3" i="1"/>
  <c r="B3" i="1"/>
  <c r="C17" i="1" l="1"/>
  <c r="D11" i="1"/>
  <c r="D17" i="1" s="1"/>
  <c r="B11" i="1"/>
  <c r="B17" i="1" s="1"/>
</calcChain>
</file>

<file path=xl/sharedStrings.xml><?xml version="1.0" encoding="utf-8"?>
<sst xmlns="http://schemas.openxmlformats.org/spreadsheetml/2006/main" count="73" uniqueCount="36">
  <si>
    <t>Material costs</t>
  </si>
  <si>
    <t>Inventory costs</t>
  </si>
  <si>
    <t>Cost analysis canvas bag</t>
  </si>
  <si>
    <t>transport costs</t>
  </si>
  <si>
    <t>mm3</t>
  </si>
  <si>
    <t>m3</t>
  </si>
  <si>
    <t>Price per unit volume</t>
  </si>
  <si>
    <t>kg/m3</t>
  </si>
  <si>
    <t>Information</t>
  </si>
  <si>
    <t>Proces costs</t>
  </si>
  <si>
    <t>Finishing costs</t>
  </si>
  <si>
    <t>BTW</t>
  </si>
  <si>
    <t>Investment cost per product</t>
  </si>
  <si>
    <t>Investment cost</t>
  </si>
  <si>
    <t>Salary costs for development</t>
  </si>
  <si>
    <t>Other costs</t>
  </si>
  <si>
    <t>Total development costs</t>
  </si>
  <si>
    <t>Selling price</t>
  </si>
  <si>
    <t>Profit</t>
  </si>
  <si>
    <t>Total costs</t>
  </si>
  <si>
    <t>volume PE-MD bag</t>
  </si>
  <si>
    <t>volume PE-MD bag in m3</t>
  </si>
  <si>
    <t>50% more</t>
  </si>
  <si>
    <t>50% less</t>
  </si>
  <si>
    <t>Estimated</t>
  </si>
  <si>
    <t>Direct costs</t>
  </si>
  <si>
    <t>indirect costs</t>
  </si>
  <si>
    <t>costs formula</t>
  </si>
  <si>
    <t>profit formula</t>
  </si>
  <si>
    <t>Break even point</t>
  </si>
  <si>
    <t>Break even point calculation</t>
  </si>
  <si>
    <t>x</t>
  </si>
  <si>
    <t>break even</t>
  </si>
  <si>
    <t>Lunch box</t>
  </si>
  <si>
    <t>Total profit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</si>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</sst>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9" fontId="0" fillId="0" borderId="0" xfId="0" applyNumberFormat="1"/>
    <xf numFmtId="0" fontId="0" fillId="0" borderId="0" xfId="0" applyAlignment="1"/>
    <xf numFmtId="0" fontId="2" fillId="0" borderId="0" xfId="0" applyFont="1"/>
    <xf numFmtId="44" fontId="0" fillId="0" borderId="0" xfId="0" applyNumberFormat="1"/>
    <xf numFmtId="44" fontId="2" fillId="0" borderId="0" xfId="0" applyNumberFormat="1" applyFont="1"/>
    <xf numFmtId="44" fontId="0" fillId="0" borderId="0" xfId="1" applyFont="1" applyAlignment="1">
      <alignment horizontal="right"/>
    </xf>
    <xf numFmtId="44" fontId="2" fillId="0" borderId="0" xfId="1" applyFont="1"/>
    <xf numFmtId="0" fontId="0" fillId="0" borderId="0" xfId="0" applyNumberFormat="1"/>
    <xf numFmtId="44" fontId="2" fillId="0" borderId="0" xfId="1" applyNumberFormat="1" applyFont="1"/>
    <xf numFmtId="1" fontId="2" fillId="0" borderId="0" xfId="1" applyNumberFormat="1" applyFont="1" applyAlignment="1">
      <alignment horizontal="right"/>
    </xf>
    <xf numFmtId="1" fontId="2" fillId="0" borderId="0" xfId="0" applyNumberFormat="1" applyFont="1"/>
    <xf numFmtId="1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FF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L"/>
              <a:t>Costs/profit calculations €30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903171478565179"/>
          <c:y val="0.17171296296296298"/>
          <c:w val="0.7846828521434821"/>
          <c:h val="0.61498432487605714"/>
        </c:manualLayout>
      </c:layout>
      <c:lineChart>
        <c:grouping val="standard"/>
        <c:varyColors val="0"/>
        <c:ser>
          <c:idx val="1"/>
          <c:order val="0"/>
          <c:tx>
            <c:v>Total costs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profit!$A$2:$A$9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7500</c:v>
                </c:pt>
                <c:pt idx="7">
                  <c:v>10000</c:v>
                </c:pt>
              </c:numCache>
            </c:numRef>
          </c:cat>
          <c:val>
            <c:numRef>
              <c:f>profit!$B$2:$B$9</c:f>
              <c:numCache>
                <c:formatCode>_("€"* #,##0.00_);_("€"* \(#,##0.00\);_("€"* "-"??_);_(@_)</c:formatCode>
                <c:ptCount val="8"/>
                <c:pt idx="0">
                  <c:v>34600</c:v>
                </c:pt>
                <c:pt idx="1">
                  <c:v>35967.075051879998</c:v>
                </c:pt>
                <c:pt idx="2">
                  <c:v>41435.375259399996</c:v>
                </c:pt>
                <c:pt idx="3">
                  <c:v>48270.7505188</c:v>
                </c:pt>
                <c:pt idx="4">
                  <c:v>61941.501037599999</c:v>
                </c:pt>
                <c:pt idx="5">
                  <c:v>102953.75259400001</c:v>
                </c:pt>
                <c:pt idx="6">
                  <c:v>137130.628891</c:v>
                </c:pt>
                <c:pt idx="7">
                  <c:v>171307.50518800001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B-4E6B-B74A-727855EF83D7}"/>
            </c:ext>
          </c:extLst>
        </c:ser>
        <c:ser>
          <c:idx val="0"/>
          <c:order val="1"/>
          <c:tx>
            <c:strRef>
              <c:f>profit!$C$1</c:f>
              <c:strCache>
                <c:ptCount val="1"/>
                <c:pt idx="0">
                  <c:v>Total profit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profit!$C$2:$C$9</c:f>
              <c:numCache>
                <c:formatCode>_("€"* #,##0.00_);_("€"* \(#,##0.00\);_("€"* "-"??_);_(@_)</c:formatCode>
                <c:ptCount val="8"/>
                <c:pt idx="0">
                  <c:v>0</c:v>
                </c:pt>
                <c:pt idx="1">
                  <c:v>3000</c:v>
                </c:pt>
                <c:pt idx="2">
                  <c:v>15000</c:v>
                </c:pt>
                <c:pt idx="3">
                  <c:v>30000</c:v>
                </c:pt>
                <c:pt idx="4">
                  <c:v>60000</c:v>
                </c:pt>
                <c:pt idx="5">
                  <c:v>150000</c:v>
                </c:pt>
                <c:pt idx="6">
                  <c:v>225000</c:v>
                </c:pt>
                <c:pt idx="7">
                  <c:v>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3-44CC-BA53-C076D895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557352"/>
        <c:axId val="556557680"/>
      </c:lineChart>
      <c:catAx>
        <c:axId val="556557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556557680"/>
        <c:crosses val="autoZero"/>
        <c:auto val="1"/>
        <c:lblAlgn val="ctr"/>
        <c:lblOffset val="100"/>
        <c:noMultiLvlLbl val="0"/>
      </c:catAx>
      <c:valAx>
        <c:axId val="55655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556557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NL" sz="1400" b="0" i="0" baseline="0">
                <a:effectLst/>
              </a:rPr>
              <a:t>Costs/profit calculations €20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en-NL" sz="1400" b="0" i="0" baseline="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en-NL" sz="1800" b="0" i="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7915695167079379"/>
          <c:y val="0.16686783717252734"/>
          <c:w val="0.7846828521434821"/>
          <c:h val="0.63877602256239696"/>
        </c:manualLayout>
      </c:layout>
      <c:lineChart>
        <c:grouping val="standard"/>
        <c:varyColors val="0"/>
        <c:ser>
          <c:idx val="0"/>
          <c:order val="0"/>
          <c:tx>
            <c:strRef>
              <c:f>'profit 2'!$B$1</c:f>
              <c:strCache>
                <c:ptCount val="1"/>
                <c:pt idx="0">
                  <c:v>Total costs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'profit 2'!$A$2:$A$9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7500</c:v>
                </c:pt>
                <c:pt idx="7">
                  <c:v>10000</c:v>
                </c:pt>
              </c:numCache>
            </c:numRef>
          </c:cat>
          <c:val>
            <c:numRef>
              <c:f>'profit 2'!$B$2:$B$9</c:f>
              <c:numCache>
                <c:formatCode>_("€"* #,##0.00_);_("€"* \(#,##0.00\);_("€"* "-"??_);_(@_)</c:formatCode>
                <c:ptCount val="8"/>
                <c:pt idx="0">
                  <c:v>34600</c:v>
                </c:pt>
                <c:pt idx="1">
                  <c:v>35967.075051879998</c:v>
                </c:pt>
                <c:pt idx="2">
                  <c:v>41435.375259399996</c:v>
                </c:pt>
                <c:pt idx="3">
                  <c:v>48270.7505188</c:v>
                </c:pt>
                <c:pt idx="4">
                  <c:v>61941.501037599999</c:v>
                </c:pt>
                <c:pt idx="5">
                  <c:v>102953.75259400001</c:v>
                </c:pt>
                <c:pt idx="6">
                  <c:v>137130.628891</c:v>
                </c:pt>
                <c:pt idx="7">
                  <c:v>171307.50518800001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A-4F4C-95D9-064B6817DBA0}"/>
            </c:ext>
          </c:extLst>
        </c:ser>
        <c:ser>
          <c:idx val="1"/>
          <c:order val="1"/>
          <c:tx>
            <c:strRef>
              <c:f>'profit 2'!$C$1</c:f>
              <c:strCache>
                <c:ptCount val="1"/>
                <c:pt idx="0">
                  <c:v>Total profit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'profit 2'!$A$2:$A$9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7500</c:v>
                </c:pt>
                <c:pt idx="7">
                  <c:v>10000</c:v>
                </c:pt>
              </c:numCache>
            </c:numRef>
          </c:cat>
          <c:val>
            <c:numRef>
              <c:f>'profit 2'!$C$2:$C$9</c:f>
              <c:numCache>
                <c:formatCode>_("€"* #,##0.00_);_("€"* \(#,##0.00\);_("€"* "-"??_);_(@_)</c:formatCode>
                <c:ptCount val="8"/>
                <c:pt idx="0">
                  <c:v>0</c:v>
                </c:pt>
                <c:pt idx="1">
                  <c:v>2000</c:v>
                </c:pt>
                <c:pt idx="2">
                  <c:v>10000</c:v>
                </c:pt>
                <c:pt idx="3">
                  <c:v>20000</c:v>
                </c:pt>
                <c:pt idx="4">
                  <c:v>40000</c:v>
                </c:pt>
                <c:pt idx="5">
                  <c:v>100000</c:v>
                </c:pt>
                <c:pt idx="6">
                  <c:v>150000</c:v>
                </c:pt>
                <c:pt idx="7">
                  <c:v>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A-4F4C-95D9-064B6817D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6670048"/>
        <c:axId val="626666440"/>
      </c:lineChart>
      <c:catAx>
        <c:axId val="62667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626666440"/>
        <c:crosses val="autoZero"/>
        <c:auto val="1"/>
        <c:lblAlgn val="ctr"/>
        <c:lblOffset val="100"/>
        <c:noMultiLvlLbl val="0"/>
      </c:catAx>
      <c:valAx>
        <c:axId val="62666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62667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</xdr:colOff>
      <xdr:row>3</xdr:row>
      <xdr:rowOff>50800</xdr:rowOff>
    </xdr:from>
    <xdr:to>
      <xdr:col>12</xdr:col>
      <xdr:colOff>358775</xdr:colOff>
      <xdr:row>18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BB89E5-8EDD-4113-BA1D-BBDB3F4D8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136525</xdr:colOff>
      <xdr:row>2</xdr:row>
      <xdr:rowOff>127000</xdr:rowOff>
    </xdr:from>
    <xdr:to>
      <xdr:col>11</xdr:col>
      <xdr:colOff>361950</xdr:colOff>
      <xdr:row>19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042A1B-4FC6-4C9D-874C-842C417EE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E058-F250-4DF9-934D-1F8ED96CB9C1}">
  <dimension ref="A1:H26"/>
  <sheetViews>
    <sheetView tabSelected="1" topLeftCell="A13" workbookViewId="0">
      <selection activeCell="C24" sqref="C24"/>
    </sheetView>
  </sheetViews>
  <sheetFormatPr defaultRowHeight="14.5" x14ac:dyDescent="0.35"/>
  <cols>
    <col min="1" max="1" width="32.7265625" customWidth="1"/>
    <col min="2" max="2" width="11.1796875" bestFit="1" customWidth="1"/>
    <col min="3" max="3" width="9.08984375" bestFit="1" customWidth="1"/>
    <col min="4" max="4" width="11.1796875" bestFit="1" customWidth="1"/>
    <col min="5" max="5" width="11.81640625" bestFit="1" customWidth="1"/>
    <col min="6" max="6" width="25.1796875" bestFit="1" customWidth="1"/>
    <col min="7" max="7" width="24.7265625" customWidth="1"/>
    <col min="8" max="8" width="18.54296875" customWidth="1"/>
    <col min="9" max="9" width="11.81640625" bestFit="1" customWidth="1"/>
  </cols>
  <sheetData>
    <row r="1" spans="1:8" x14ac:dyDescent="0.35">
      <c r="A1" s="3" t="s">
        <v>2</v>
      </c>
      <c r="B1" s="3"/>
    </row>
    <row r="2" spans="1:8" x14ac:dyDescent="0.35">
      <c r="B2" t="s">
        <v>23</v>
      </c>
      <c r="C2" t="s">
        <v>24</v>
      </c>
      <c r="D2" t="s">
        <v>22</v>
      </c>
      <c r="F2" s="4" t="s">
        <v>8</v>
      </c>
    </row>
    <row r="3" spans="1:8" x14ac:dyDescent="0.35">
      <c r="A3" t="s">
        <v>12</v>
      </c>
      <c r="B3" s="5">
        <f>C3*0.5</f>
        <v>1.73</v>
      </c>
      <c r="C3" s="1">
        <f>G10/10000</f>
        <v>3.46</v>
      </c>
      <c r="D3" s="5">
        <f>C3*1.5</f>
        <v>5.1899999999999995</v>
      </c>
      <c r="F3" t="s">
        <v>20</v>
      </c>
      <c r="G3">
        <v>324784.93</v>
      </c>
      <c r="H3" t="s">
        <v>4</v>
      </c>
    </row>
    <row r="4" spans="1:8" x14ac:dyDescent="0.35">
      <c r="A4" t="s">
        <v>0</v>
      </c>
      <c r="B4" s="5">
        <f t="shared" ref="B4:B10" si="0">C4*0.5</f>
        <v>0.18837525939999999</v>
      </c>
      <c r="C4" s="1">
        <f>G4*G5</f>
        <v>0.37675051879999999</v>
      </c>
      <c r="D4" s="5">
        <f t="shared" ref="D4:D10" si="1">C4*1.5</f>
        <v>0.56512577819999998</v>
      </c>
      <c r="F4" t="s">
        <v>21</v>
      </c>
      <c r="G4">
        <f>G3/1000000000</f>
        <v>3.2478492999999997E-4</v>
      </c>
      <c r="H4" t="s">
        <v>5</v>
      </c>
    </row>
    <row r="5" spans="1:8" x14ac:dyDescent="0.35">
      <c r="A5" t="s">
        <v>9</v>
      </c>
      <c r="B5" s="5">
        <f t="shared" si="0"/>
        <v>2.5</v>
      </c>
      <c r="C5" s="1">
        <v>5</v>
      </c>
      <c r="D5" s="5">
        <f t="shared" si="1"/>
        <v>7.5</v>
      </c>
      <c r="F5" t="s">
        <v>6</v>
      </c>
      <c r="G5">
        <f>1.16*10^3</f>
        <v>1160</v>
      </c>
      <c r="H5" t="s">
        <v>7</v>
      </c>
    </row>
    <row r="6" spans="1:8" x14ac:dyDescent="0.35">
      <c r="A6" t="s">
        <v>1</v>
      </c>
      <c r="B6" s="5">
        <f t="shared" si="0"/>
        <v>0.125</v>
      </c>
      <c r="C6" s="1">
        <f>30*(1/12)*0.1</f>
        <v>0.25</v>
      </c>
      <c r="D6" s="5">
        <f t="shared" si="1"/>
        <v>0.375</v>
      </c>
    </row>
    <row r="7" spans="1:8" x14ac:dyDescent="0.35">
      <c r="A7" t="s">
        <v>10</v>
      </c>
      <c r="B7" s="5">
        <f t="shared" si="0"/>
        <v>1.25</v>
      </c>
      <c r="C7" s="1">
        <v>2.5</v>
      </c>
      <c r="D7" s="5">
        <f t="shared" si="1"/>
        <v>3.75</v>
      </c>
      <c r="F7" t="s">
        <v>13</v>
      </c>
    </row>
    <row r="8" spans="1:8" x14ac:dyDescent="0.35">
      <c r="A8" t="s">
        <v>3</v>
      </c>
      <c r="B8" s="5">
        <f>C8*0.5</f>
        <v>1.272</v>
      </c>
      <c r="C8" s="1">
        <f>30*8.48%</f>
        <v>2.544</v>
      </c>
      <c r="D8" s="5">
        <f>C8*1.5</f>
        <v>3.8159999999999998</v>
      </c>
      <c r="F8" t="s">
        <v>14</v>
      </c>
      <c r="G8">
        <f>60*2*8*10</f>
        <v>9600</v>
      </c>
    </row>
    <row r="9" spans="1:8" x14ac:dyDescent="0.35">
      <c r="A9" t="s">
        <v>33</v>
      </c>
      <c r="B9" s="5">
        <f>C9*0.5</f>
        <v>1.5</v>
      </c>
      <c r="C9" s="1">
        <v>3</v>
      </c>
      <c r="D9" s="5">
        <v>4.5</v>
      </c>
      <c r="F9" t="s">
        <v>15</v>
      </c>
      <c r="G9">
        <v>25000</v>
      </c>
    </row>
    <row r="10" spans="1:8" x14ac:dyDescent="0.35">
      <c r="E10" s="5"/>
      <c r="F10" s="4" t="s">
        <v>16</v>
      </c>
      <c r="G10">
        <f>SUM(G8:G9)</f>
        <v>34600</v>
      </c>
    </row>
    <row r="11" spans="1:8" x14ac:dyDescent="0.35">
      <c r="A11" t="s">
        <v>19</v>
      </c>
      <c r="B11" s="5">
        <f>C11*0.5</f>
        <v>8.5653752593999997</v>
      </c>
      <c r="C11" s="5">
        <f>SUM(C3:C9)</f>
        <v>17.130750518799999</v>
      </c>
      <c r="D11" s="5">
        <f>C11*1.5</f>
        <v>25.696125778199999</v>
      </c>
    </row>
    <row r="12" spans="1:8" x14ac:dyDescent="0.35">
      <c r="B12" s="5"/>
      <c r="C12" s="2"/>
      <c r="D12" s="5"/>
    </row>
    <row r="13" spans="1:8" x14ac:dyDescent="0.35">
      <c r="B13" s="5"/>
      <c r="D13" s="5"/>
    </row>
    <row r="14" spans="1:8" x14ac:dyDescent="0.35">
      <c r="B14" s="5"/>
      <c r="D14" s="5"/>
    </row>
    <row r="15" spans="1:8" x14ac:dyDescent="0.35">
      <c r="A15" t="s">
        <v>17</v>
      </c>
      <c r="B15" s="5">
        <v>30</v>
      </c>
      <c r="C15" s="1">
        <v>30</v>
      </c>
      <c r="D15" s="5">
        <v>30</v>
      </c>
    </row>
    <row r="16" spans="1:8" x14ac:dyDescent="0.35">
      <c r="A16" t="s">
        <v>11</v>
      </c>
      <c r="B16" s="2">
        <v>0.21</v>
      </c>
      <c r="C16" s="2">
        <v>0.21</v>
      </c>
      <c r="D16" s="2">
        <v>0.21</v>
      </c>
    </row>
    <row r="17" spans="1:5" x14ac:dyDescent="0.35">
      <c r="A17" t="s">
        <v>18</v>
      </c>
      <c r="B17" s="5">
        <f>(B15/(1+B16))-B11</f>
        <v>16.228013170352067</v>
      </c>
      <c r="C17" s="5">
        <f>(C15/(1+C16))-C11</f>
        <v>7.6626379109520677</v>
      </c>
      <c r="D17" s="5">
        <f>D15/(1+D16)-D11</f>
        <v>-0.90273734844793196</v>
      </c>
    </row>
    <row r="19" spans="1:5" x14ac:dyDescent="0.35">
      <c r="B19" s="5"/>
      <c r="E19" s="5"/>
    </row>
    <row r="20" spans="1:5" x14ac:dyDescent="0.35">
      <c r="A20" s="4" t="s">
        <v>25</v>
      </c>
      <c r="B20" s="1">
        <f>G10</f>
        <v>34600</v>
      </c>
      <c r="E20" s="9"/>
    </row>
    <row r="21" spans="1:5" x14ac:dyDescent="0.35">
      <c r="A21" s="4" t="s">
        <v>26</v>
      </c>
      <c r="B21" s="5">
        <f>SUM(C4:C9)</f>
        <v>13.6707505188</v>
      </c>
      <c r="E21" s="5"/>
    </row>
    <row r="23" spans="1:5" x14ac:dyDescent="0.35">
      <c r="A23" t="s">
        <v>30</v>
      </c>
    </row>
    <row r="24" spans="1:5" x14ac:dyDescent="0.35">
      <c r="A24" s="4" t="s">
        <v>27</v>
      </c>
      <c r="B24" s="6">
        <f>B20+B21*D24</f>
        <v>63566.914155799197</v>
      </c>
      <c r="C24" s="4" t="s">
        <v>35</v>
      </c>
      <c r="D24" s="12">
        <v>2118.8971385268078</v>
      </c>
      <c r="E24" s="13"/>
    </row>
    <row r="25" spans="1:5" x14ac:dyDescent="0.35">
      <c r="A25" s="4" t="s">
        <v>28</v>
      </c>
      <c r="B25" s="8">
        <f>30*D24</f>
        <v>63566.914155804232</v>
      </c>
      <c r="C25" s="4"/>
    </row>
    <row r="26" spans="1:5" x14ac:dyDescent="0.35">
      <c r="A26" s="4" t="s">
        <v>29</v>
      </c>
      <c r="B26" s="6">
        <f>B25-B24</f>
        <v>5.0349626690149307E-9</v>
      </c>
      <c r="C26" s="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7123-7979-4B87-8399-FB1FE52F1023}">
  <dimension ref="A1:D10"/>
  <sheetViews>
    <sheetView workbookViewId="0">
      <selection activeCell="D17" sqref="D17"/>
    </sheetView>
  </sheetViews>
  <sheetFormatPr defaultRowHeight="14.5" x14ac:dyDescent="0.35"/>
  <cols>
    <col min="2" max="3" width="12.1796875" bestFit="1" customWidth="1"/>
  </cols>
  <sheetData>
    <row r="1" spans="1:4" x14ac:dyDescent="0.35">
      <c r="A1" t="s">
        <v>31</v>
      </c>
      <c r="B1" t="s">
        <v>19</v>
      </c>
      <c r="C1" t="s">
        <v>34</v>
      </c>
      <c r="D1" t="s">
        <v>32</v>
      </c>
    </row>
    <row r="2" spans="1:4" x14ac:dyDescent="0.35">
      <c r="A2">
        <v>0</v>
      </c>
      <c r="B2" s="5">
        <f>'sales price €30'!$B$20+'sales price €30'!$B$21*profit!A2</f>
        <v>34600</v>
      </c>
      <c r="C2" s="7">
        <f>30*A2</f>
        <v>0</v>
      </c>
      <c r="D2" s="4"/>
    </row>
    <row r="3" spans="1:4" x14ac:dyDescent="0.35">
      <c r="A3">
        <v>100</v>
      </c>
      <c r="B3" s="5">
        <f>'sales price €30'!$B$20+'sales price €30'!$B$21*profit!A3</f>
        <v>35967.075051879998</v>
      </c>
      <c r="C3" s="7">
        <f t="shared" ref="C3:C12" si="0">30*A3</f>
        <v>3000</v>
      </c>
      <c r="D3" s="4"/>
    </row>
    <row r="4" spans="1:4" x14ac:dyDescent="0.35">
      <c r="A4">
        <v>500</v>
      </c>
      <c r="B4" s="5">
        <f>'sales price €30'!$B$20+'sales price €30'!$B$21*profit!A4</f>
        <v>41435.375259399996</v>
      </c>
      <c r="C4" s="7">
        <f t="shared" si="0"/>
        <v>15000</v>
      </c>
      <c r="D4" s="4"/>
    </row>
    <row r="5" spans="1:4" x14ac:dyDescent="0.35">
      <c r="A5">
        <v>1000</v>
      </c>
      <c r="B5" s="5">
        <f>'sales price €30'!$B$20+'sales price €30'!$B$21*profit!A5</f>
        <v>48270.7505188</v>
      </c>
      <c r="C5" s="7">
        <f t="shared" si="0"/>
        <v>30000</v>
      </c>
      <c r="D5" s="4"/>
    </row>
    <row r="6" spans="1:4" x14ac:dyDescent="0.35">
      <c r="A6">
        <v>2000</v>
      </c>
      <c r="B6" s="5">
        <f>'sales price €30'!$B$20+'sales price €30'!$B$21*profit!A6</f>
        <v>61941.501037599999</v>
      </c>
      <c r="C6" s="7">
        <f t="shared" si="0"/>
        <v>60000</v>
      </c>
      <c r="D6" s="4"/>
    </row>
    <row r="7" spans="1:4" x14ac:dyDescent="0.35">
      <c r="A7">
        <v>5000</v>
      </c>
      <c r="B7" s="5">
        <f>'sales price €30'!$B$20+'sales price €30'!$B$21*profit!A7</f>
        <v>102953.75259400001</v>
      </c>
      <c r="C7" s="7">
        <f t="shared" si="0"/>
        <v>150000</v>
      </c>
      <c r="D7" s="4"/>
    </row>
    <row r="8" spans="1:4" x14ac:dyDescent="0.35">
      <c r="A8">
        <v>7500</v>
      </c>
      <c r="B8" s="5">
        <f>'sales price €30'!$B$20+'sales price €30'!$B$21*profit!A8</f>
        <v>137130.628891</v>
      </c>
      <c r="C8" s="7">
        <f t="shared" si="0"/>
        <v>225000</v>
      </c>
      <c r="D8" s="4"/>
    </row>
    <row r="9" spans="1:4" x14ac:dyDescent="0.35">
      <c r="A9">
        <v>10000</v>
      </c>
      <c r="B9" s="5">
        <f>'sales price €30'!$B$20+'sales price €30'!$B$21*profit!A9</f>
        <v>171307.50518800001</v>
      </c>
      <c r="C9" s="7">
        <f t="shared" si="0"/>
        <v>300000</v>
      </c>
      <c r="D9" s="4"/>
    </row>
    <row r="10" spans="1:4" x14ac:dyDescent="0.35">
      <c r="C10" s="7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BAA6F5D6-5A66-43FF-BCA4-E7B9E6EF31D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profit!C2:C2</xm:f>
              <xm:sqref>D2</xm:sqref>
            </x14:sparkline>
            <x14:sparkline>
              <xm:f>profit!C3:C3</xm:f>
              <xm:sqref>D3</xm:sqref>
            </x14:sparkline>
            <x14:sparkline>
              <xm:f>profit!C4:C4</xm:f>
              <xm:sqref>D4</xm:sqref>
            </x14:sparkline>
            <x14:sparkline>
              <xm:f>profit!C5:C5</xm:f>
              <xm:sqref>D5</xm:sqref>
            </x14:sparkline>
            <x14:sparkline>
              <xm:f>profit!C6:C6</xm:f>
              <xm:sqref>D6</xm:sqref>
            </x14:sparkline>
            <x14:sparkline>
              <xm:f>profit!C7:C7</xm:f>
              <xm:sqref>D7</xm:sqref>
            </x14:sparkline>
            <x14:sparkline>
              <xm:f>profit!C8:C8</xm:f>
              <xm:sqref>D8</xm:sqref>
            </x14:sparkline>
            <x14:sparkline>
              <xm:f>profit!C9:C9</xm:f>
              <xm:sqref>D9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4273-8C8F-4627-A5F6-DB326A69E870}">
  <dimension ref="A1:H26"/>
  <sheetViews>
    <sheetView topLeftCell="A10" workbookViewId="0">
      <selection activeCell="C24" sqref="C24"/>
    </sheetView>
  </sheetViews>
  <sheetFormatPr defaultRowHeight="14.5" x14ac:dyDescent="0.35"/>
  <cols>
    <col min="1" max="1" width="24.54296875" bestFit="1" customWidth="1"/>
    <col min="2" max="2" width="11.81640625" bestFit="1" customWidth="1"/>
    <col min="3" max="3" width="10.26953125" bestFit="1" customWidth="1"/>
    <col min="4" max="4" width="9.1796875" bestFit="1" customWidth="1"/>
    <col min="6" max="6" width="25.1796875" bestFit="1" customWidth="1"/>
    <col min="7" max="7" width="11.81640625" bestFit="1" customWidth="1"/>
  </cols>
  <sheetData>
    <row r="1" spans="1:8" x14ac:dyDescent="0.35">
      <c r="A1" s="3" t="s">
        <v>2</v>
      </c>
      <c r="B1" s="3"/>
    </row>
    <row r="2" spans="1:8" x14ac:dyDescent="0.35">
      <c r="B2" t="s">
        <v>23</v>
      </c>
      <c r="C2" t="s">
        <v>24</v>
      </c>
      <c r="D2" t="s">
        <v>22</v>
      </c>
      <c r="F2" s="4" t="s">
        <v>8</v>
      </c>
    </row>
    <row r="3" spans="1:8" x14ac:dyDescent="0.35">
      <c r="A3" t="s">
        <v>12</v>
      </c>
      <c r="B3" s="5">
        <f>C3*0.5</f>
        <v>1.73</v>
      </c>
      <c r="C3" s="1">
        <f>G10/10000</f>
        <v>3.46</v>
      </c>
      <c r="D3" s="5">
        <f>C3*1.5</f>
        <v>5.1899999999999995</v>
      </c>
      <c r="F3" t="s">
        <v>20</v>
      </c>
      <c r="G3">
        <v>324784.93</v>
      </c>
      <c r="H3" t="s">
        <v>4</v>
      </c>
    </row>
    <row r="4" spans="1:8" x14ac:dyDescent="0.35">
      <c r="A4" t="s">
        <v>0</v>
      </c>
      <c r="B4" s="5">
        <f t="shared" ref="B4:B10" si="0">C4*0.5</f>
        <v>0.18837525939999999</v>
      </c>
      <c r="C4" s="1">
        <f>G4*G5</f>
        <v>0.37675051879999999</v>
      </c>
      <c r="D4" s="5">
        <f t="shared" ref="D4:D10" si="1">C4*1.5</f>
        <v>0.56512577819999998</v>
      </c>
      <c r="F4" t="s">
        <v>21</v>
      </c>
      <c r="G4">
        <f>G3/1000000000</f>
        <v>3.2478492999999997E-4</v>
      </c>
      <c r="H4" t="s">
        <v>5</v>
      </c>
    </row>
    <row r="5" spans="1:8" x14ac:dyDescent="0.35">
      <c r="A5" t="s">
        <v>9</v>
      </c>
      <c r="B5" s="5">
        <f t="shared" si="0"/>
        <v>2.5</v>
      </c>
      <c r="C5" s="1">
        <v>5</v>
      </c>
      <c r="D5" s="5">
        <f t="shared" si="1"/>
        <v>7.5</v>
      </c>
      <c r="F5" t="s">
        <v>6</v>
      </c>
      <c r="G5">
        <f>1.16*10^3</f>
        <v>1160</v>
      </c>
      <c r="H5" t="s">
        <v>7</v>
      </c>
    </row>
    <row r="6" spans="1:8" x14ac:dyDescent="0.35">
      <c r="A6" t="s">
        <v>1</v>
      </c>
      <c r="B6" s="5">
        <f t="shared" si="0"/>
        <v>8.3333333333333329E-2</v>
      </c>
      <c r="C6" s="1">
        <f>20*(1/12)*0.1</f>
        <v>0.16666666666666666</v>
      </c>
      <c r="D6" s="5">
        <f t="shared" si="1"/>
        <v>0.25</v>
      </c>
    </row>
    <row r="7" spans="1:8" x14ac:dyDescent="0.35">
      <c r="A7" t="s">
        <v>10</v>
      </c>
      <c r="B7" s="5">
        <f t="shared" si="0"/>
        <v>1.25</v>
      </c>
      <c r="C7" s="1">
        <v>2.5</v>
      </c>
      <c r="D7" s="5">
        <f t="shared" si="1"/>
        <v>3.75</v>
      </c>
      <c r="F7" t="s">
        <v>13</v>
      </c>
    </row>
    <row r="8" spans="1:8" x14ac:dyDescent="0.35">
      <c r="A8" t="s">
        <v>3</v>
      </c>
      <c r="B8" s="5">
        <f>C8*0.5</f>
        <v>0.84799999999999998</v>
      </c>
      <c r="C8" s="1">
        <f>20*8.48%</f>
        <v>1.696</v>
      </c>
      <c r="D8" s="5">
        <f>C8*1.5</f>
        <v>2.544</v>
      </c>
      <c r="F8" t="s">
        <v>14</v>
      </c>
      <c r="G8">
        <f>60*2*8*10</f>
        <v>9600</v>
      </c>
    </row>
    <row r="9" spans="1:8" x14ac:dyDescent="0.35">
      <c r="A9" t="s">
        <v>33</v>
      </c>
      <c r="B9" s="5">
        <f>C9*0.5</f>
        <v>1.5</v>
      </c>
      <c r="C9" s="1">
        <v>3</v>
      </c>
      <c r="D9" s="5">
        <v>4.5</v>
      </c>
      <c r="F9" t="s">
        <v>15</v>
      </c>
      <c r="G9">
        <v>25000</v>
      </c>
    </row>
    <row r="10" spans="1:8" x14ac:dyDescent="0.35">
      <c r="A10" t="s">
        <v>19</v>
      </c>
      <c r="B10" s="5">
        <f t="shared" si="0"/>
        <v>8.0997085927333323</v>
      </c>
      <c r="C10" s="5">
        <f>SUM(C3:C9)</f>
        <v>16.199417185466665</v>
      </c>
      <c r="D10" s="5">
        <f t="shared" si="1"/>
        <v>24.299125778199997</v>
      </c>
      <c r="F10" s="4" t="s">
        <v>16</v>
      </c>
      <c r="G10">
        <f>SUM(G8:G9)</f>
        <v>34600</v>
      </c>
    </row>
    <row r="11" spans="1:8" x14ac:dyDescent="0.35">
      <c r="B11" s="5"/>
      <c r="D11" s="5"/>
    </row>
    <row r="12" spans="1:8" x14ac:dyDescent="0.35">
      <c r="B12" s="5"/>
      <c r="C12" s="2"/>
      <c r="D12" s="5"/>
    </row>
    <row r="13" spans="1:8" x14ac:dyDescent="0.35">
      <c r="B13" s="5"/>
      <c r="D13" s="5"/>
    </row>
    <row r="14" spans="1:8" x14ac:dyDescent="0.35">
      <c r="B14" s="5"/>
      <c r="D14" s="5"/>
      <c r="F14" s="5"/>
    </row>
    <row r="15" spans="1:8" x14ac:dyDescent="0.35">
      <c r="A15" t="s">
        <v>17</v>
      </c>
      <c r="B15" s="5">
        <v>20</v>
      </c>
      <c r="C15" s="1">
        <v>20</v>
      </c>
      <c r="D15" s="5">
        <v>20</v>
      </c>
    </row>
    <row r="16" spans="1:8" x14ac:dyDescent="0.35">
      <c r="A16" t="s">
        <v>11</v>
      </c>
      <c r="B16" s="2">
        <v>0.21</v>
      </c>
      <c r="C16" s="2">
        <v>0.21</v>
      </c>
      <c r="D16" s="2">
        <v>0.21</v>
      </c>
    </row>
    <row r="17" spans="1:6" x14ac:dyDescent="0.35">
      <c r="A17" t="s">
        <v>18</v>
      </c>
      <c r="B17" s="5">
        <f>(B15/(1+B16))-B10</f>
        <v>8.4292170271013802</v>
      </c>
      <c r="C17" s="5">
        <f>(C15/(1+C16))-C10</f>
        <v>0.32950843436804789</v>
      </c>
      <c r="D17" s="5">
        <f>D15/(1+D16)-D10</f>
        <v>-7.7702001583652844</v>
      </c>
    </row>
    <row r="19" spans="1:6" x14ac:dyDescent="0.35">
      <c r="B19" s="5"/>
      <c r="E19" s="5"/>
      <c r="F19" s="9"/>
    </row>
    <row r="20" spans="1:6" x14ac:dyDescent="0.35">
      <c r="A20" s="4" t="s">
        <v>25</v>
      </c>
      <c r="B20" s="1">
        <f>G10</f>
        <v>34600</v>
      </c>
    </row>
    <row r="21" spans="1:6" x14ac:dyDescent="0.35">
      <c r="A21" s="4" t="s">
        <v>26</v>
      </c>
      <c r="B21" s="5">
        <f>SUM(C4:C9)</f>
        <v>12.739417185466666</v>
      </c>
    </row>
    <row r="23" spans="1:6" x14ac:dyDescent="0.35">
      <c r="A23" t="s">
        <v>30</v>
      </c>
    </row>
    <row r="24" spans="1:6" x14ac:dyDescent="0.35">
      <c r="A24" s="4" t="s">
        <v>27</v>
      </c>
      <c r="B24" s="6">
        <f>B20+B21*D24</f>
        <v>95309.153228711963</v>
      </c>
      <c r="C24" s="4" t="s">
        <v>35</v>
      </c>
      <c r="D24" s="11">
        <v>4765.4576614360312</v>
      </c>
    </row>
    <row r="25" spans="1:6" x14ac:dyDescent="0.35">
      <c r="A25" s="4" t="s">
        <v>28</v>
      </c>
      <c r="B25" s="8">
        <f>20*D24</f>
        <v>95309.153228720621</v>
      </c>
      <c r="C25" s="4"/>
    </row>
    <row r="26" spans="1:6" x14ac:dyDescent="0.35">
      <c r="A26" s="4" t="s">
        <v>29</v>
      </c>
      <c r="B26" s="10">
        <f>B25-B24</f>
        <v>8.6583895608782768E-9</v>
      </c>
      <c r="C26" s="4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E3FF1-D288-4D5E-A506-915E9AFC4019}">
  <dimension ref="A1:C9"/>
  <sheetViews>
    <sheetView workbookViewId="0">
      <selection activeCell="C19" sqref="C19"/>
    </sheetView>
  </sheetViews>
  <sheetFormatPr defaultRowHeight="14.5" x14ac:dyDescent="0.35"/>
  <cols>
    <col min="2" max="3" width="12.1796875" bestFit="1" customWidth="1"/>
  </cols>
  <sheetData>
    <row r="1" spans="1:3" x14ac:dyDescent="0.35">
      <c r="A1" t="s">
        <v>31</v>
      </c>
      <c r="B1" t="s">
        <v>19</v>
      </c>
      <c r="C1" t="s">
        <v>34</v>
      </c>
    </row>
    <row r="2" spans="1:3" x14ac:dyDescent="0.35">
      <c r="A2">
        <v>0</v>
      </c>
      <c r="B2" s="5">
        <f>'sales price €30'!$B$20+'sales price €30'!$B$21*profit!A2</f>
        <v>34600</v>
      </c>
      <c r="C2" s="7">
        <f>20*A2</f>
        <v>0</v>
      </c>
    </row>
    <row r="3" spans="1:3" x14ac:dyDescent="0.35">
      <c r="A3">
        <v>100</v>
      </c>
      <c r="B3" s="5">
        <f>'sales price €30'!$B$20+'sales price €30'!$B$21*profit!A3</f>
        <v>35967.075051879998</v>
      </c>
      <c r="C3" s="7">
        <f t="shared" ref="C3:C9" si="0">20*A3</f>
        <v>2000</v>
      </c>
    </row>
    <row r="4" spans="1:3" x14ac:dyDescent="0.35">
      <c r="A4">
        <v>500</v>
      </c>
      <c r="B4" s="5">
        <f>'sales price €30'!$B$20+'sales price €30'!$B$21*profit!A4</f>
        <v>41435.375259399996</v>
      </c>
      <c r="C4" s="7">
        <f t="shared" si="0"/>
        <v>10000</v>
      </c>
    </row>
    <row r="5" spans="1:3" x14ac:dyDescent="0.35">
      <c r="A5">
        <v>1000</v>
      </c>
      <c r="B5" s="5">
        <f>'sales price €30'!$B$20+'sales price €30'!$B$21*profit!A5</f>
        <v>48270.7505188</v>
      </c>
      <c r="C5" s="7">
        <f t="shared" si="0"/>
        <v>20000</v>
      </c>
    </row>
    <row r="6" spans="1:3" x14ac:dyDescent="0.35">
      <c r="A6">
        <v>2000</v>
      </c>
      <c r="B6" s="5">
        <f>'sales price €30'!$B$20+'sales price €30'!$B$21*profit!A6</f>
        <v>61941.501037599999</v>
      </c>
      <c r="C6" s="7">
        <f t="shared" si="0"/>
        <v>40000</v>
      </c>
    </row>
    <row r="7" spans="1:3" x14ac:dyDescent="0.35">
      <c r="A7">
        <v>5000</v>
      </c>
      <c r="B7" s="5">
        <f>'sales price €30'!$B$20+'sales price €30'!$B$21*profit!A7</f>
        <v>102953.75259400001</v>
      </c>
      <c r="C7" s="7">
        <f t="shared" si="0"/>
        <v>100000</v>
      </c>
    </row>
    <row r="8" spans="1:3" x14ac:dyDescent="0.35">
      <c r="A8">
        <v>7500</v>
      </c>
      <c r="B8" s="5">
        <f>'sales price €30'!$B$20+'sales price €30'!$B$21*profit!A8</f>
        <v>137130.628891</v>
      </c>
      <c r="C8" s="7">
        <f t="shared" si="0"/>
        <v>150000</v>
      </c>
    </row>
    <row r="9" spans="1:3" x14ac:dyDescent="0.35">
      <c r="A9">
        <v>10000</v>
      </c>
      <c r="B9" s="5">
        <f>'sales price €30'!$B$20+'sales price €30'!$B$21*profit!A9</f>
        <v>171307.50518800001</v>
      </c>
      <c r="C9" s="7">
        <f t="shared" si="0"/>
        <v>200000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 price €30</vt:lpstr>
      <vt:lpstr>profit</vt:lpstr>
      <vt:lpstr>sales price €20</vt:lpstr>
      <vt:lpstr>profit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Evers</dc:creator>
  <cp:lastModifiedBy>David Evers</cp:lastModifiedBy>
  <dcterms:created xsi:type="dcterms:W3CDTF">2019-01-17T09:28:49Z</dcterms:created>
  <dcterms:modified xsi:type="dcterms:W3CDTF">2019-01-24T14:41:19Z</dcterms:modified>
</cp:coreProperties>
</file>